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Default Extension="bin" ContentType="application/vnd.openxmlformats-officedocument.spreadsheetml.printerSettings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.penteleychuk\Downloads\"/>
    </mc:Choice>
  </mc:AlternateContent>
  <bookViews>
    <workbookView xWindow="-120" yWindow="-120" windowWidth="28110" windowHeight="16440" activeTab="4"/>
  </bookViews>
  <sheets>
    <sheet name="Targets" sheetId="1" r:id="rId3"/>
    <sheet name="ChangeoverLog" sheetId="2" r:id="rId4"/>
    <sheet name="StepLog" sheetId="3" r:id="rId5"/>
    <sheet name="SMED_Dashboard" sheetId="4" r:id="rId6"/>
    <sheet name="ReadMe" sheetId="5" r:id="rId7"/>
  </sheets>
  <definedNames/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2" l="1"/>
</calcChain>
</file>

<file path=xl/sharedStrings.xml><?xml version="1.0" encoding="utf-8"?>
<sst xmlns="http://schemas.openxmlformats.org/spreadsheetml/2006/main" count="96" uniqueCount="70">
  <si>
    <t>Machine</t>
  </si>
  <si>
    <t>M1</t>
  </si>
  <si>
    <t>M2</t>
  </si>
  <si>
    <t>M3</t>
  </si>
  <si>
    <t>RunID</t>
  </si>
  <si>
    <t>Start</t>
  </si>
  <si>
    <t>End</t>
  </si>
  <si>
    <t>R-1001</t>
  </si>
  <si>
    <t>R-1002</t>
  </si>
  <si>
    <t>A100</t>
  </si>
  <si>
    <t>B200</t>
  </si>
  <si>
    <t>A200</t>
  </si>
  <si>
    <t>B250</t>
  </si>
  <si>
    <t>Step#</t>
  </si>
  <si>
    <t>Type</t>
  </si>
  <si>
    <t>Tool change</t>
  </si>
  <si>
    <t>Material prep</t>
  </si>
  <si>
    <t>First-piece approval</t>
  </si>
  <si>
    <t>Cleandown</t>
  </si>
  <si>
    <t>Die setup</t>
  </si>
  <si>
    <t>Material fetch</t>
  </si>
  <si>
    <t>QA hold</t>
  </si>
  <si>
    <t>Internal</t>
  </si>
  <si>
    <t>External</t>
  </si>
  <si>
    <t>Waste</t>
  </si>
  <si>
    <t>TOTALS</t>
  </si>
  <si>
    <t>Optional hotkeys (paste into a Module via Alt+F11)</t>
  </si>
  <si>
    <t>Sub StepStart()</t>
  </si>
  <si>
    <t xml:space="preserve">    If Selection.Cells.Count = 1 Then Selection.Value = Now</t>
  </si>
  <si>
    <t>End Sub</t>
  </si>
  <si>
    <t>Sub StepEnd()</t>
  </si>
  <si>
    <t>Tip: Click the Start or End cell in StepLog and press the assigned hotkey to stamp the current time.</t>
  </si>
  <si>
    <t>Safety</t>
  </si>
  <si>
    <t>- Save as .xlsx for sharing (no macros). If you add the optional hotkeys, save as .xlsm.</t>
  </si>
  <si>
    <t>Sheets</t>
  </si>
  <si>
    <t>Data entry</t>
  </si>
  <si>
    <t>1) Targets – set your Machine list and TargetChangeoverMin.</t>
  </si>
  <si>
    <t>2) ChangeoverLog – add a new RunID, pick Machine, fill Start and End. Duration and Target auto-calc.</t>
  </si>
  <si>
    <t>3) StepLog – add rows with the same RunID. Choose Type from the drop-down. Start/End stamps compute minutes.</t>
  </si>
  <si>
    <t>Formulas of note</t>
  </si>
  <si>
    <t>- ChangeoverLog!G2 (DurationMin):</t>
  </si>
  <si>
    <t xml:space="preserve">  =IF(AND(F2&lt;&gt;"",E2&lt;&gt;""),(F2-E2)*1440,"")</t>
  </si>
  <si>
    <t>- ChangeoverLog!H2 (TargetMin):</t>
  </si>
  <si>
    <t xml:space="preserve">  =IFERROR(VLOOKUP(B2,Targets!$A$2:$B$100,2,FALSE),"")</t>
  </si>
  <si>
    <t>- ChangeoverLog!I2 (DeltaVsTarget):</t>
  </si>
  <si>
    <t xml:space="preserve">  =IFERROR(G2-H2,"")</t>
  </si>
  <si>
    <t>- StepLog!G2 (DurationMin):</t>
  </si>
  <si>
    <t>- StepLog!H2/I2/J2 (Internal/External/Waste mins):</t>
  </si>
  <si>
    <t xml:space="preserve">  =IF(D2="Internal",G2,0)</t>
  </si>
  <si>
    <t xml:space="preserve">  =IF(D2="External",G2,0)</t>
  </si>
  <si>
    <t xml:space="preserve">  =IF(D2="Waste",G2,0)</t>
  </si>
  <si>
    <t>- SMED_Dashboard: automatically summarizes each RunID</t>
  </si>
  <si>
    <t>- StepLog: steps that make up a changeover, type = Internal, External, or Waste</t>
  </si>
  <si>
    <t>- ChangeoverLog: one row per changeover run, Start/End times, auto Duration and Delta vs target</t>
  </si>
  <si>
    <t>- Targets: machine and target changeover minutes</t>
  </si>
  <si>
    <t>MDCplus SMED Excel Template – Quick Start</t>
  </si>
  <si>
    <t>Share your success with MDCplus!</t>
  </si>
  <si>
    <t>Target Changeover Time, min</t>
  </si>
  <si>
    <t>From SKU</t>
  </si>
  <si>
    <t>To SKU</t>
  </si>
  <si>
    <t>Start time</t>
  </si>
  <si>
    <t>End time</t>
  </si>
  <si>
    <t>Duration, min</t>
  </si>
  <si>
    <t>Total, min</t>
  </si>
  <si>
    <t>Internal, min</t>
  </si>
  <si>
    <t>External, min</t>
  </si>
  <si>
    <t>Waste, min</t>
  </si>
  <si>
    <t>%, ext.</t>
  </si>
  <si>
    <t>Delta vs. Target</t>
  </si>
  <si>
    <t>Target,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</si>
</sst>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"/>
    <numFmt numFmtId="176" formatCode="0.0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A73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0" fillId="2" borderId="0" xfId="0" applyFill="1" quotePrefix="1"/>
    <xf numFmtId="0" fontId="2" fillId="2" borderId="0" xfId="0" applyFont="1" applyFill="1"/>
    <xf numFmtId="0" fontId="4" fillId="2" borderId="0" xfId="0" applyFont="1" applyFill="1"/>
    <xf numFmtId="0" fontId="5" fillId="3" borderId="0" xfId="0" applyFont="1" applyFill="1" applyAlignment="1">
      <alignment horizontal="center" vertical="center"/>
    </xf>
    <xf numFmtId="0" fontId="3" fillId="3" borderId="0" xfId="0" applyFont="1" applyFill="1"/>
    <xf numFmtId="164" fontId="0" fillId="2" borderId="0" xfId="0" applyNumberFormat="1" applyFill="1"/>
    <xf numFmtId="0" fontId="3" fillId="3" borderId="1" xfId="0" applyFont="1" applyFill="1" applyBorder="1" applyAlignment="1">
      <alignment horizontal="center" vertical="center"/>
    </xf>
    <xf numFmtId="0" fontId="0" fillId="2" borderId="0" xfId="0" applyNumberFormat="1" applyFill="1"/>
    <xf numFmtId="2" fontId="0" fillId="2" borderId="0" xfId="0" applyNumberFormat="1" applyFill="1"/>
    <xf numFmtId="176" fontId="0" fillId="2" borderId="0" xfId="0" applyNumberFormat="1" applyFill="1"/>
    <xf numFmtId="176" fontId="0" fillId="2" borderId="0" xfId="0" applyNumberFormat="1" applyFont="1" applyFill="1"/>
    <xf numFmtId="9" fontId="0" fillId="2" borderId="0" xfId="15" applyFont="1" applyFill="1"/>
    <xf numFmtId="0" fontId="0" fillId="2" borderId="0" xfId="0" applyFill="1" applyAlignment="1">
      <alignment horizontal="center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9" Type="http://schemas.openxmlformats.org/officeDocument/2006/relationships/calcChain" Target="calcChain.xml" /><Relationship Id="rId5" Type="http://schemas.openxmlformats.org/officeDocument/2006/relationships/worksheet" Target="worksheets/sheet3.xml" /><Relationship Id="rId3" Type="http://schemas.openxmlformats.org/officeDocument/2006/relationships/worksheet" Target="worksheets/sheet1.xml" /><Relationship Id="rId7" Type="http://schemas.openxmlformats.org/officeDocument/2006/relationships/worksheet" Target="worksheets/sheet5.xml" /><Relationship Id="rId6" Type="http://schemas.openxmlformats.org/officeDocument/2006/relationships/worksheet" Target="worksheets/sheet4.xml" /><Relationship Id="rId8" Type="http://schemas.openxmlformats.org/officeDocument/2006/relationships/sharedStrings" Target="sharedStrings.xml" /><Relationship Id="rId1" Type="http://schemas.openxmlformats.org/officeDocument/2006/relationships/theme" Target="theme/theme1.xml" /><Relationship Id="rId4" Type="http://schemas.openxmlformats.org/officeDocument/2006/relationships/worksheet" Target="worksheets/sheet2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workbookViewId="0" topLeftCell="A1">
      <selection pane="topLeft" activeCell="B6" sqref="B6"/>
    </sheetView>
  </sheetViews>
  <sheetFormatPr defaultRowHeight="15"/>
  <cols>
    <col min="1" max="1" width="10.7142857142857" style="1" customWidth="1"/>
    <col min="2" max="2" width="27.4285714285714" style="9" bestFit="1" customWidth="1"/>
    <col min="3" max="16384" width="9.14285714285714" style="1"/>
  </cols>
  <sheetData>
    <row r="1" spans="1:2" ht="15">
      <c r="A1" s="8" t="s">
        <v>0</v>
      </c>
      <c r="B1" s="8" t="s">
        <v>57</v>
      </c>
    </row>
    <row r="2" spans="1:2" ht="15">
      <c r="A2" s="1" t="s">
        <v>1</v>
      </c>
      <c r="B2" s="9">
        <v>20</v>
      </c>
    </row>
    <row r="3" spans="1:2" ht="15">
      <c r="A3" s="1" t="s">
        <v>2</v>
      </c>
      <c r="B3" s="9">
        <v>30</v>
      </c>
    </row>
    <row r="4" spans="1:2" ht="15">
      <c r="A4" s="1" t="s">
        <v>3</v>
      </c>
      <c r="B4" s="9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workbookViewId="0" topLeftCell="A1">
      <selection pane="topLeft" activeCell="H10" sqref="H10:H11"/>
    </sheetView>
  </sheetViews>
  <sheetFormatPr defaultRowHeight="15"/>
  <cols>
    <col min="1" max="1" width="11.1428571428571" style="1" bestFit="1" customWidth="1"/>
    <col min="2" max="4" width="13.7142857142857" style="1" customWidth="1"/>
    <col min="5" max="6" width="18.7142857142857" style="1" customWidth="1"/>
    <col min="7" max="8" width="14.7142857142857" style="9" customWidth="1"/>
    <col min="9" max="9" width="14.7142857142857" style="1" customWidth="1"/>
    <col min="10" max="10" width="8.71428571428571" style="1" customWidth="1"/>
    <col min="11" max="11" width="28.7142857142857" style="1" customWidth="1"/>
    <col min="12" max="16384" width="9.14285714285714" style="1"/>
  </cols>
  <sheetData>
    <row r="1" spans="1:9" ht="15">
      <c r="A1" s="8" t="s">
        <v>4</v>
      </c>
      <c r="B1" s="8" t="s">
        <v>0</v>
      </c>
      <c r="C1" s="8" t="s">
        <v>58</v>
      </c>
      <c r="D1" s="8" t="s">
        <v>59</v>
      </c>
      <c r="E1" s="8" t="s">
        <v>60</v>
      </c>
      <c r="F1" s="8" t="s">
        <v>61</v>
      </c>
      <c r="G1" s="8" t="s">
        <v>62</v>
      </c>
      <c r="H1" s="8" t="s">
        <v>69</v>
      </c>
      <c r="I1" s="8" t="s">
        <v>68</v>
      </c>
    </row>
    <row r="2" spans="1:9" ht="15">
      <c r="A2" s="1" t="s">
        <v>7</v>
      </c>
      <c r="B2" s="1" t="s">
        <v>1</v>
      </c>
      <c r="C2" s="1" t="s">
        <v>9</v>
      </c>
      <c r="D2" s="1" t="s">
        <v>11</v>
      </c>
      <c r="E2" s="7">
        <v>45879.333333333343</v>
      </c>
      <c r="F2" s="7">
        <v>45879.345138888893</v>
      </c>
      <c r="G2" s="11">
        <f>IF(AND(F2&lt;&gt;"",E2&lt;&gt;""),(F2-E2)*1440,"")</f>
        <v>16.999999992549419</v>
      </c>
      <c r="H2" s="9">
        <f>IFERROR(VLOOKUP(B2,Targets!$A$2:$B$100,2,FALSE),"")</f>
        <v>20</v>
      </c>
      <c r="I2" s="11">
        <f t="shared" si="0" ref="I2:I9">IFERROR(G2-H2,"")</f>
        <v>-3.0000000074505806</v>
      </c>
    </row>
    <row r="3" spans="1:9" ht="15">
      <c r="A3" s="1" t="s">
        <v>8</v>
      </c>
      <c r="B3" s="1" t="s">
        <v>2</v>
      </c>
      <c r="C3" s="1" t="s">
        <v>10</v>
      </c>
      <c r="D3" s="1" t="s">
        <v>12</v>
      </c>
      <c r="E3" s="7">
        <v>45879.378472222219</v>
      </c>
      <c r="F3" s="7">
        <v>45879.40625</v>
      </c>
      <c r="G3" s="11">
        <f>IF(AND(F3&lt;&gt;"",E3&lt;&gt;""),(F3-E3)*1440,"")</f>
        <v>40.000000004656613</v>
      </c>
      <c r="H3" s="9">
        <f>IFERROR(VLOOKUP(B3,Targets!$A$2:$B$100,2,FALSE),"")</f>
        <v>30</v>
      </c>
      <c r="I3" s="11">
        <f t="shared" si="0"/>
        <v>10.000000004656613</v>
      </c>
    </row>
    <row r="4" spans="7:9" ht="15">
      <c r="G4" s="9" t="str">
        <f t="shared" si="1" ref="G2:G9">IF(AND(F4&lt;&gt;"",E4&lt;&gt;""),(F4-E4)*1440,"")</f>
        <v/>
      </c>
      <c r="H4" s="9" t="str">
        <f>IFERROR(VLOOKUP(B4,Targets!$A$2:$B$100,2,FALSE),"")</f>
        <v/>
      </c>
      <c r="I4" s="1" t="str">
        <f>IFERROR(G4-H4,"")</f>
        <v/>
      </c>
    </row>
    <row r="5" spans="7:9" ht="15">
      <c r="G5" s="9" t="str">
        <f t="shared" si="1"/>
        <v/>
      </c>
      <c r="H5" s="9" t="str">
        <f>IFERROR(VLOOKUP(B5,Targets!$A$2:$B$100,2,FALSE),"")</f>
        <v/>
      </c>
      <c r="I5" s="1" t="str">
        <f t="shared" si="0"/>
        <v/>
      </c>
    </row>
    <row r="6" spans="7:9" ht="15">
      <c r="G6" s="9" t="str">
        <f t="shared" si="1"/>
        <v/>
      </c>
      <c r="H6" s="9" t="str">
        <f>IFERROR(VLOOKUP(B6,Targets!$A$2:$B$100,2,FALSE),"")</f>
        <v/>
      </c>
      <c r="I6" s="1" t="str">
        <f t="shared" si="0"/>
        <v/>
      </c>
    </row>
    <row r="7" spans="7:9" ht="15">
      <c r="G7" s="9" t="str">
        <f t="shared" si="1"/>
        <v/>
      </c>
      <c r="H7" s="9" t="str">
        <f>IFERROR(VLOOKUP(B7,Targets!$A$2:$B$100,2,FALSE),"")</f>
        <v/>
      </c>
      <c r="I7" s="1" t="str">
        <f t="shared" si="0"/>
        <v/>
      </c>
    </row>
    <row r="8" spans="7:9" ht="15">
      <c r="G8" s="9" t="str">
        <f t="shared" si="1"/>
        <v/>
      </c>
      <c r="H8" s="9" t="str">
        <f>IFERROR(VLOOKUP(B8,Targets!$A$2:$B$100,2,FALSE),"")</f>
        <v/>
      </c>
      <c r="I8" s="1" t="str">
        <f t="shared" si="0"/>
        <v/>
      </c>
    </row>
    <row r="9" spans="7:9" ht="15">
      <c r="G9" s="9" t="str">
        <f t="shared" si="1"/>
        <v/>
      </c>
      <c r="H9" s="9" t="str">
        <f>IFERROR(VLOOKUP(B9,Targets!$A$2:$B$100,2,FALSE),"")</f>
        <v/>
      </c>
      <c r="I9" s="1" t="str">
        <f t="shared" si="0"/>
        <v/>
      </c>
    </row>
  </sheetData>
  <dataValidations count="1">
    <dataValidation type="list" allowBlank="1" showInputMessage="1" showErrorMessage="1" sqref="B2:B101">
      <formula1>Targets!$A$2:$A$100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workbookViewId="0" topLeftCell="A1">
      <selection pane="topLeft" activeCell="C39" sqref="C39"/>
    </sheetView>
  </sheetViews>
  <sheetFormatPr defaultRowHeight="15"/>
  <cols>
    <col min="1" max="1" width="10.7142857142857" style="1" customWidth="1"/>
    <col min="2" max="2" width="6" style="14" bestFit="1" customWidth="1"/>
    <col min="3" max="3" width="18.8571428571429" style="1" bestFit="1" customWidth="1"/>
    <col min="4" max="4" width="10.7142857142857" style="1" customWidth="1"/>
    <col min="5" max="6" width="18.7142857142857" style="1" customWidth="1"/>
    <col min="7" max="10" width="13.7142857142857" style="1" customWidth="1"/>
    <col min="11" max="16384" width="9.14285714285714" style="1"/>
  </cols>
  <sheetData>
    <row r="1" spans="1:10" ht="15">
      <c r="A1" s="8" t="s">
        <v>4</v>
      </c>
      <c r="B1" s="8" t="s">
        <v>13</v>
      </c>
      <c r="C1" s="8" t="s">
        <v>19</v>
      </c>
      <c r="D1" s="8" t="s">
        <v>14</v>
      </c>
      <c r="E1" s="8" t="s">
        <v>5</v>
      </c>
      <c r="F1" s="8" t="s">
        <v>6</v>
      </c>
      <c r="G1" s="8" t="s">
        <v>62</v>
      </c>
      <c r="H1" s="8" t="s">
        <v>64</v>
      </c>
      <c r="I1" s="8" t="s">
        <v>65</v>
      </c>
      <c r="J1" s="8" t="s">
        <v>66</v>
      </c>
    </row>
    <row r="2" spans="1:10" ht="15">
      <c r="A2" s="1" t="s">
        <v>7</v>
      </c>
      <c r="B2" s="14">
        <v>1</v>
      </c>
      <c r="C2" s="1" t="s">
        <v>15</v>
      </c>
      <c r="D2" s="1" t="s">
        <v>22</v>
      </c>
      <c r="E2" s="7">
        <v>45879.333333333343</v>
      </c>
      <c r="F2" s="7">
        <v>45879.340277777781</v>
      </c>
      <c r="G2" s="12">
        <f t="shared" si="0" ref="G2:G21">IF(AND(F2&lt;&gt;"",E2&lt;&gt;""),(F2-E2)*1440,"")</f>
        <v>9.9999999906867743</v>
      </c>
      <c r="H2" s="12">
        <f t="shared" si="1" ref="H2:H21">IF(D2="Internal",G2,0)</f>
        <v>9.9999999906867743</v>
      </c>
      <c r="I2" s="12">
        <f t="shared" si="2" ref="I2:I21">IF(D2="External",G2,0)</f>
        <v>0</v>
      </c>
      <c r="J2" s="12">
        <f t="shared" si="3" ref="J2:J21">IF(D2="Waste",G2,0)</f>
        <v>0</v>
      </c>
    </row>
    <row r="3" spans="1:10" ht="15">
      <c r="A3" s="1" t="s">
        <v>7</v>
      </c>
      <c r="B3" s="14">
        <v>2</v>
      </c>
      <c r="C3" s="1" t="s">
        <v>16</v>
      </c>
      <c r="D3" s="1" t="s">
        <v>23</v>
      </c>
      <c r="E3" s="7">
        <v>45879.340277777781</v>
      </c>
      <c r="F3" s="7">
        <v>45879.343055555553</v>
      </c>
      <c r="G3" s="12">
        <f t="shared" si="0"/>
        <v>3.9999999920837581</v>
      </c>
      <c r="H3" s="12">
        <f t="shared" si="1"/>
        <v>0</v>
      </c>
      <c r="I3" s="12">
        <f t="shared" si="2"/>
        <v>3.9999999920837581</v>
      </c>
      <c r="J3" s="12">
        <f t="shared" si="3"/>
        <v>0</v>
      </c>
    </row>
    <row r="4" spans="1:10" ht="15">
      <c r="A4" s="1" t="s">
        <v>7</v>
      </c>
      <c r="B4" s="14">
        <v>3</v>
      </c>
      <c r="C4" s="1" t="s">
        <v>17</v>
      </c>
      <c r="D4" s="1" t="s">
        <v>24</v>
      </c>
      <c r="E4" s="7">
        <v>45879.343055555553</v>
      </c>
      <c r="F4" s="7">
        <v>45879.345138888893</v>
      </c>
      <c r="G4" s="12">
        <f t="shared" si="0"/>
        <v>3.000000009778887</v>
      </c>
      <c r="H4" s="12">
        <f t="shared" si="1"/>
        <v>0</v>
      </c>
      <c r="I4" s="12">
        <f t="shared" si="2"/>
        <v>0</v>
      </c>
      <c r="J4" s="12">
        <f t="shared" si="3"/>
        <v>3.000000009778887</v>
      </c>
    </row>
    <row r="5" spans="1:10" ht="15">
      <c r="A5" s="1" t="s">
        <v>8</v>
      </c>
      <c r="B5" s="14">
        <v>1</v>
      </c>
      <c r="C5" s="1" t="s">
        <v>18</v>
      </c>
      <c r="D5" s="1" t="s">
        <v>22</v>
      </c>
      <c r="E5" s="7">
        <v>45879.378472222219</v>
      </c>
      <c r="F5" s="7">
        <v>45879.388888888891</v>
      </c>
      <c r="G5" s="12">
        <f t="shared" si="0"/>
        <v>15.000000006984919</v>
      </c>
      <c r="H5" s="12">
        <f t="shared" si="1"/>
        <v>15.000000006984919</v>
      </c>
      <c r="I5" s="12">
        <f t="shared" si="2"/>
        <v>0</v>
      </c>
      <c r="J5" s="12">
        <f t="shared" si="3"/>
        <v>0</v>
      </c>
    </row>
    <row r="6" spans="1:10" ht="15">
      <c r="A6" s="1" t="s">
        <v>8</v>
      </c>
      <c r="B6" s="14">
        <v>2</v>
      </c>
      <c r="C6" s="1" t="s">
        <v>19</v>
      </c>
      <c r="D6" s="1" t="s">
        <v>22</v>
      </c>
      <c r="E6" s="7">
        <v>45879.388888888891</v>
      </c>
      <c r="F6" s="7">
        <v>45879.401388888888</v>
      </c>
      <c r="G6" s="12">
        <f t="shared" si="0"/>
        <v>17.999999995809048</v>
      </c>
      <c r="H6" s="12">
        <f t="shared" si="1"/>
        <v>17.999999995809048</v>
      </c>
      <c r="I6" s="12">
        <f t="shared" si="2"/>
        <v>0</v>
      </c>
      <c r="J6" s="12">
        <f t="shared" si="3"/>
        <v>0</v>
      </c>
    </row>
    <row r="7" spans="1:10" ht="15">
      <c r="A7" s="1" t="s">
        <v>8</v>
      </c>
      <c r="B7" s="14">
        <v>3</v>
      </c>
      <c r="C7" s="1" t="s">
        <v>20</v>
      </c>
      <c r="D7" s="1" t="s">
        <v>23</v>
      </c>
      <c r="E7" s="7">
        <v>45879.401388888888</v>
      </c>
      <c r="F7" s="7">
        <v>45879.404166666667</v>
      </c>
      <c r="G7" s="12">
        <f t="shared" si="0"/>
        <v>4.0000000025611371</v>
      </c>
      <c r="H7" s="12">
        <f t="shared" si="1"/>
        <v>0</v>
      </c>
      <c r="I7" s="12">
        <f t="shared" si="2"/>
        <v>4.0000000025611371</v>
      </c>
      <c r="J7" s="12">
        <f t="shared" si="3"/>
        <v>0</v>
      </c>
    </row>
    <row r="8" spans="1:10" ht="15">
      <c r="A8" s="1" t="s">
        <v>8</v>
      </c>
      <c r="B8" s="14">
        <v>4</v>
      </c>
      <c r="C8" s="1" t="s">
        <v>21</v>
      </c>
      <c r="D8" s="1" t="s">
        <v>24</v>
      </c>
      <c r="E8" s="7">
        <v>45879.404166666667</v>
      </c>
      <c r="F8" s="7">
        <v>45879.40625</v>
      </c>
      <c r="G8" s="12">
        <f t="shared" si="0"/>
        <v>2.9999999993015081</v>
      </c>
      <c r="H8" s="12">
        <f t="shared" si="1"/>
        <v>0</v>
      </c>
      <c r="I8" s="12">
        <f t="shared" si="2"/>
        <v>0</v>
      </c>
      <c r="J8" s="12">
        <f t="shared" si="3"/>
        <v>2.9999999993015081</v>
      </c>
    </row>
    <row r="9" spans="7:10" ht="15">
      <c r="G9" s="12" t="str">
        <f t="shared" si="0"/>
        <v/>
      </c>
      <c r="H9" s="12">
        <f t="shared" si="1"/>
        <v>0</v>
      </c>
      <c r="I9" s="12">
        <f t="shared" si="2"/>
        <v>0</v>
      </c>
      <c r="J9" s="12">
        <f t="shared" si="3"/>
        <v>0</v>
      </c>
    </row>
    <row r="10" spans="7:10" ht="15">
      <c r="G10" s="12" t="str">
        <f t="shared" si="0"/>
        <v/>
      </c>
      <c r="H10" s="12">
        <f t="shared" si="1"/>
        <v>0</v>
      </c>
      <c r="I10" s="12">
        <f t="shared" si="2"/>
        <v>0</v>
      </c>
      <c r="J10" s="12">
        <f t="shared" si="3"/>
        <v>0</v>
      </c>
    </row>
    <row r="11" spans="7:10" ht="15">
      <c r="G11" s="12" t="str">
        <f t="shared" si="0"/>
        <v/>
      </c>
      <c r="H11" s="12">
        <f t="shared" si="1"/>
        <v>0</v>
      </c>
      <c r="I11" s="12">
        <f t="shared" si="2"/>
        <v>0</v>
      </c>
      <c r="J11" s="12">
        <f t="shared" si="3"/>
        <v>0</v>
      </c>
    </row>
    <row r="12" spans="7:10" ht="15">
      <c r="G12" s="12" t="str">
        <f t="shared" si="0"/>
        <v/>
      </c>
      <c r="H12" s="12">
        <f t="shared" si="1"/>
        <v>0</v>
      </c>
      <c r="I12" s="12">
        <f t="shared" si="2"/>
        <v>0</v>
      </c>
      <c r="J12" s="12">
        <f t="shared" si="3"/>
        <v>0</v>
      </c>
    </row>
    <row r="13" spans="7:10" ht="15">
      <c r="G13" s="12" t="str">
        <f t="shared" si="0"/>
        <v/>
      </c>
      <c r="H13" s="12">
        <f t="shared" si="1"/>
        <v>0</v>
      </c>
      <c r="I13" s="12">
        <f t="shared" si="2"/>
        <v>0</v>
      </c>
      <c r="J13" s="12">
        <f t="shared" si="3"/>
        <v>0</v>
      </c>
    </row>
    <row r="14" spans="7:10" ht="15">
      <c r="G14" s="12" t="str">
        <f t="shared" si="0"/>
        <v/>
      </c>
      <c r="H14" s="12">
        <f t="shared" si="1"/>
        <v>0</v>
      </c>
      <c r="I14" s="12">
        <f t="shared" si="2"/>
        <v>0</v>
      </c>
      <c r="J14" s="12">
        <f t="shared" si="3"/>
        <v>0</v>
      </c>
    </row>
    <row r="15" spans="7:10" ht="15">
      <c r="G15" s="12" t="str">
        <f t="shared" si="0"/>
        <v/>
      </c>
      <c r="H15" s="12">
        <f t="shared" si="1"/>
        <v>0</v>
      </c>
      <c r="I15" s="12">
        <f t="shared" si="2"/>
        <v>0</v>
      </c>
      <c r="J15" s="12">
        <f t="shared" si="3"/>
        <v>0</v>
      </c>
    </row>
    <row r="16" spans="7:10" ht="15">
      <c r="G16" s="12" t="str">
        <f t="shared" si="0"/>
        <v/>
      </c>
      <c r="H16" s="12">
        <f t="shared" si="1"/>
        <v>0</v>
      </c>
      <c r="I16" s="12">
        <f t="shared" si="2"/>
        <v>0</v>
      </c>
      <c r="J16" s="12">
        <f t="shared" si="3"/>
        <v>0</v>
      </c>
    </row>
    <row r="17" spans="7:10" ht="15">
      <c r="G17" s="12" t="str">
        <f t="shared" si="0"/>
        <v/>
      </c>
      <c r="H17" s="12">
        <f t="shared" si="1"/>
        <v>0</v>
      </c>
      <c r="I17" s="12">
        <f t="shared" si="2"/>
        <v>0</v>
      </c>
      <c r="J17" s="12">
        <f t="shared" si="3"/>
        <v>0</v>
      </c>
    </row>
    <row r="18" spans="7:10" ht="15">
      <c r="G18" s="12" t="str">
        <f t="shared" si="0"/>
        <v/>
      </c>
      <c r="H18" s="12">
        <f t="shared" si="1"/>
        <v>0</v>
      </c>
      <c r="I18" s="12">
        <f t="shared" si="2"/>
        <v>0</v>
      </c>
      <c r="J18" s="12">
        <f t="shared" si="3"/>
        <v>0</v>
      </c>
    </row>
    <row r="19" spans="7:10" ht="15">
      <c r="G19" s="12" t="str">
        <f t="shared" si="0"/>
        <v/>
      </c>
      <c r="H19" s="12">
        <f t="shared" si="1"/>
        <v>0</v>
      </c>
      <c r="I19" s="12">
        <f t="shared" si="2"/>
        <v>0</v>
      </c>
      <c r="J19" s="12">
        <f t="shared" si="3"/>
        <v>0</v>
      </c>
    </row>
    <row r="20" spans="7:10" ht="15">
      <c r="G20" s="12" t="str">
        <f t="shared" si="0"/>
        <v/>
      </c>
      <c r="H20" s="12">
        <f t="shared" si="1"/>
        <v>0</v>
      </c>
      <c r="I20" s="12">
        <f t="shared" si="2"/>
        <v>0</v>
      </c>
      <c r="J20" s="12">
        <f t="shared" si="3"/>
        <v>0</v>
      </c>
    </row>
    <row r="21" spans="7:10" ht="15">
      <c r="G21" s="12" t="str">
        <f t="shared" si="0"/>
        <v/>
      </c>
      <c r="H21" s="12">
        <f t="shared" si="1"/>
        <v>0</v>
      </c>
      <c r="I21" s="12">
        <f t="shared" si="2"/>
        <v>0</v>
      </c>
      <c r="J21" s="12">
        <f t="shared" si="3"/>
        <v>0</v>
      </c>
    </row>
  </sheetData>
  <pageMargins left="0.7" right="0.7" top="0.75" bottom="0.75" header="0.3" footer="0.3"/>
  <pageSetup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workbookViewId="0" topLeftCell="A1">
      <selection pane="topLeft" activeCell="H16" sqref="H16"/>
    </sheetView>
  </sheetViews>
  <sheetFormatPr defaultRowHeight="15"/>
  <cols>
    <col min="1" max="8" width="18.7142857142857" style="1" customWidth="1"/>
    <col min="9" max="16384" width="9.14285714285714" style="1"/>
  </cols>
  <sheetData>
    <row r="1" spans="1:8" ht="15">
      <c r="A1" s="6" t="s">
        <v>4</v>
      </c>
      <c r="B1" s="6" t="s">
        <v>0</v>
      </c>
      <c r="C1" s="6" t="s">
        <v>63</v>
      </c>
      <c r="D1" s="6" t="s">
        <v>64</v>
      </c>
      <c r="E1" s="6" t="s">
        <v>65</v>
      </c>
      <c r="F1" s="6" t="s">
        <v>66</v>
      </c>
      <c r="G1" s="6" t="s">
        <v>67</v>
      </c>
      <c r="H1" s="6" t="s">
        <v>68</v>
      </c>
    </row>
    <row r="2" spans="1:8" ht="15">
      <c r="A2" s="1" t="str">
        <f>ChangeoverLog!A2</f>
        <v>R-1001</v>
      </c>
      <c r="B2" s="1" t="str">
        <f>ChangeoverLog!B2</f>
        <v>M1</v>
      </c>
      <c r="C2" s="11">
        <f>IF(A2="","",SUMIFS(StepLog!$G:$G,StepLog!$A:$A,A2))</f>
        <v>16.999999992549419</v>
      </c>
      <c r="D2" s="11">
        <f>IF(A2="","",SUMIFS(StepLog!$H:$H,StepLog!$A:$A,A2))</f>
        <v>9.9999999906867743</v>
      </c>
      <c r="E2" s="11">
        <f>IF(A2="","",SUMIFS(StepLog!$I:$I,StepLog!$A:$A,A2))</f>
        <v>3.9999999920837581</v>
      </c>
      <c r="F2" s="11">
        <f>IF(A2="","",SUMIFS(StepLog!$J:$J,StepLog!$A:$A,A2))</f>
        <v>3.000000009778887</v>
      </c>
      <c r="G2" s="13">
        <f t="shared" si="0" ref="G2:G10">IFERROR(E2/(D2+E2),"")</f>
        <v>0.28571428550046163</v>
      </c>
      <c r="H2" s="11">
        <f>IF(A2="","",INDEX(ChangeoverLog!$I:$I,MATCH(A2,ChangeoverLog!$A:$A,0)))</f>
        <v>-3.0000000074505806</v>
      </c>
    </row>
    <row r="3" spans="1:8" ht="15">
      <c r="A3" s="1" t="str">
        <f>ChangeoverLog!A3</f>
        <v>R-1002</v>
      </c>
      <c r="B3" s="1" t="str">
        <f>ChangeoverLog!B3</f>
        <v>M2</v>
      </c>
      <c r="C3" s="11">
        <f>IF(A3="","",SUMIFS(StepLog!$G:$G,StepLog!$A:$A,A3))</f>
        <v>40.000000004656613</v>
      </c>
      <c r="D3" s="11">
        <f>IF(A3="","",SUMIFS(StepLog!$H:$H,StepLog!$A:$A,A3))</f>
        <v>33.000000002793968</v>
      </c>
      <c r="E3" s="11">
        <f>IF(A3="","",SUMIFS(StepLog!$I:$I,StepLog!$A:$A,A3))</f>
        <v>4.0000000025611371</v>
      </c>
      <c r="F3" s="11">
        <f>IF(A3="","",SUMIFS(StepLog!$J:$J,StepLog!$A:$A,A3))</f>
        <v>2.9999999993015081</v>
      </c>
      <c r="G3" s="13">
        <f t="shared" si="0"/>
        <v>0.10810810816168126</v>
      </c>
      <c r="H3" s="11">
        <f>IF(A3="","",INDEX(ChangeoverLog!$I:$I,MATCH(A3,ChangeoverLog!$A:$A,0)))</f>
        <v>10.000000004656613</v>
      </c>
    </row>
    <row r="4" spans="1:8" ht="15">
      <c r="A4" s="1">
        <f>ChangeoverLog!A4</f>
        <v>0</v>
      </c>
      <c r="B4" s="1">
        <f>ChangeoverLog!B4</f>
        <v>0</v>
      </c>
      <c r="C4" s="1">
        <f>IF(A4="","",SUMIFS(StepLog!$G:$G,StepLog!$A:$A,A4))</f>
        <v>0</v>
      </c>
      <c r="D4" s="1">
        <f>IF(A4="","",SUMIFS(StepLog!$H:$H,StepLog!$A:$A,A4))</f>
        <v>0</v>
      </c>
      <c r="E4" s="1">
        <f>IF(A4="","",SUMIFS(StepLog!$I:$I,StepLog!$A:$A,A4))</f>
        <v>0</v>
      </c>
      <c r="F4" s="1">
        <f>IF(A4="","",SUMIFS(StepLog!$J:$J,StepLog!$A:$A,A4))</f>
        <v>0</v>
      </c>
      <c r="G4" s="1" t="str">
        <f t="shared" si="0"/>
        <v/>
      </c>
      <c r="H4" s="1" t="e">
        <f>IF(A4="","",INDEX(ChangeoverLog!$I:$I,MATCH(A4,ChangeoverLog!$A:$A,0)))</f>
        <v>#N/A</v>
      </c>
    </row>
    <row r="5" spans="1:8" ht="15">
      <c r="A5" s="1">
        <f>ChangeoverLog!A5</f>
        <v>0</v>
      </c>
      <c r="B5" s="1">
        <f>ChangeoverLog!B5</f>
        <v>0</v>
      </c>
      <c r="C5" s="1">
        <f>IF(A5="","",SUMIFS(StepLog!$G:$G,StepLog!$A:$A,A5))</f>
        <v>0</v>
      </c>
      <c r="D5" s="1">
        <f>IF(A5="","",SUMIFS(StepLog!$H:$H,StepLog!$A:$A,A5))</f>
        <v>0</v>
      </c>
      <c r="E5" s="1">
        <f>IF(A5="","",SUMIFS(StepLog!$I:$I,StepLog!$A:$A,A5))</f>
        <v>0</v>
      </c>
      <c r="F5" s="1">
        <f>IF(A5="","",SUMIFS(StepLog!$J:$J,StepLog!$A:$A,A5))</f>
        <v>0</v>
      </c>
      <c r="G5" s="1" t="str">
        <f t="shared" si="0"/>
        <v/>
      </c>
      <c r="H5" s="1" t="e">
        <f>IF(A5="","",INDEX(ChangeoverLog!$I:$I,MATCH(A5,ChangeoverLog!$A:$A,0)))</f>
        <v>#N/A</v>
      </c>
    </row>
    <row r="6" spans="1:8" ht="15">
      <c r="A6" s="1">
        <f>ChangeoverLog!A6</f>
        <v>0</v>
      </c>
      <c r="B6" s="1">
        <f>ChangeoverLog!B6</f>
        <v>0</v>
      </c>
      <c r="C6" s="1">
        <f>IF(A6="","",SUMIFS(StepLog!$G:$G,StepLog!$A:$A,A6))</f>
        <v>0</v>
      </c>
      <c r="D6" s="1">
        <f>IF(A6="","",SUMIFS(StepLog!$H:$H,StepLog!$A:$A,A6))</f>
        <v>0</v>
      </c>
      <c r="E6" s="1">
        <f>IF(A6="","",SUMIFS(StepLog!$I:$I,StepLog!$A:$A,A6))</f>
        <v>0</v>
      </c>
      <c r="F6" s="1">
        <f>IF(A6="","",SUMIFS(StepLog!$J:$J,StepLog!$A:$A,A6))</f>
        <v>0</v>
      </c>
      <c r="G6" s="1" t="str">
        <f t="shared" si="0"/>
        <v/>
      </c>
      <c r="H6" s="1" t="e">
        <f>IF(A6="","",INDEX(ChangeoverLog!$I:$I,MATCH(A6,ChangeoverLog!$A:$A,0)))</f>
        <v>#N/A</v>
      </c>
    </row>
    <row r="7" spans="1:8" ht="15">
      <c r="A7" s="1">
        <f>ChangeoverLog!A7</f>
        <v>0</v>
      </c>
      <c r="B7" s="1">
        <f>ChangeoverLog!B7</f>
        <v>0</v>
      </c>
      <c r="C7" s="1">
        <f>IF(A7="","",SUMIFS(StepLog!$G:$G,StepLog!$A:$A,A7))</f>
        <v>0</v>
      </c>
      <c r="D7" s="1">
        <f>IF(A7="","",SUMIFS(StepLog!$H:$H,StepLog!$A:$A,A7))</f>
        <v>0</v>
      </c>
      <c r="E7" s="1">
        <f>IF(A7="","",SUMIFS(StepLog!$I:$I,StepLog!$A:$A,A7))</f>
        <v>0</v>
      </c>
      <c r="F7" s="1">
        <f>IF(A7="","",SUMIFS(StepLog!$J:$J,StepLog!$A:$A,A7))</f>
        <v>0</v>
      </c>
      <c r="G7" s="1" t="str">
        <f t="shared" si="0"/>
        <v/>
      </c>
      <c r="H7" s="1" t="e">
        <f>IF(A7="","",INDEX(ChangeoverLog!$I:$I,MATCH(A7,ChangeoverLog!$A:$A,0)))</f>
        <v>#N/A</v>
      </c>
    </row>
    <row r="8" spans="1:8" ht="15">
      <c r="A8" s="1">
        <f>ChangeoverLog!A8</f>
        <v>0</v>
      </c>
      <c r="B8" s="1">
        <f>ChangeoverLog!B8</f>
        <v>0</v>
      </c>
      <c r="C8" s="1">
        <f>IF(A8="","",SUMIFS(StepLog!$G:$G,StepLog!$A:$A,A8))</f>
        <v>0</v>
      </c>
      <c r="D8" s="1">
        <f>IF(A8="","",SUMIFS(StepLog!$H:$H,StepLog!$A:$A,A8))</f>
        <v>0</v>
      </c>
      <c r="E8" s="1">
        <f>IF(A8="","",SUMIFS(StepLog!$I:$I,StepLog!$A:$A,A8))</f>
        <v>0</v>
      </c>
      <c r="F8" s="1">
        <f>IF(A8="","",SUMIFS(StepLog!$J:$J,StepLog!$A:$A,A8))</f>
        <v>0</v>
      </c>
      <c r="G8" s="1" t="str">
        <f t="shared" si="0"/>
        <v/>
      </c>
      <c r="H8" s="1" t="e">
        <f>IF(A8="","",INDEX(ChangeoverLog!$I:$I,MATCH(A8,ChangeoverLog!$A:$A,0)))</f>
        <v>#N/A</v>
      </c>
    </row>
    <row r="9" spans="1:8" ht="15">
      <c r="A9" s="1">
        <f>ChangeoverLog!A9</f>
        <v>0</v>
      </c>
      <c r="B9" s="1">
        <f>ChangeoverLog!B9</f>
        <v>0</v>
      </c>
      <c r="C9" s="1">
        <f>IF(A9="","",SUMIFS(StepLog!$G:$G,StepLog!$A:$A,A9))</f>
        <v>0</v>
      </c>
      <c r="D9" s="1">
        <f>IF(A9="","",SUMIFS(StepLog!$H:$H,StepLog!$A:$A,A9))</f>
        <v>0</v>
      </c>
      <c r="E9" s="1">
        <f>IF(A9="","",SUMIFS(StepLog!$I:$I,StepLog!$A:$A,A9))</f>
        <v>0</v>
      </c>
      <c r="F9" s="1">
        <f>IF(A9="","",SUMIFS(StepLog!$J:$J,StepLog!$A:$A,A9))</f>
        <v>0</v>
      </c>
      <c r="G9" s="1" t="str">
        <f t="shared" si="0"/>
        <v/>
      </c>
      <c r="H9" s="1" t="e">
        <f>IF(A9="","",INDEX(ChangeoverLog!$I:$I,MATCH(A9,ChangeoverLog!$A:$A,0)))</f>
        <v>#N/A</v>
      </c>
    </row>
    <row r="10" spans="1:8" ht="15">
      <c r="A10" s="1">
        <f>ChangeoverLog!A10</f>
        <v>0</v>
      </c>
      <c r="B10" s="1">
        <f>ChangeoverLog!B10</f>
        <v>0</v>
      </c>
      <c r="C10" s="1">
        <f>IF(A10="","",SUMIFS(StepLog!$G:$G,StepLog!$A:$A,A10))</f>
        <v>0</v>
      </c>
      <c r="D10" s="1">
        <f>IF(A10="","",SUMIFS(StepLog!$H:$H,StepLog!$A:$A,A10))</f>
        <v>0</v>
      </c>
      <c r="E10" s="1">
        <f>IF(A10="","",SUMIFS(StepLog!$I:$I,StepLog!$A:$A,A10))</f>
        <v>0</v>
      </c>
      <c r="F10" s="1">
        <f>IF(A10="","",SUMIFS(StepLog!$J:$J,StepLog!$A:$A,A10))</f>
        <v>0</v>
      </c>
      <c r="G10" s="1" t="str">
        <f t="shared" si="0"/>
        <v/>
      </c>
      <c r="H10" s="1" t="e">
        <f>IF(A10="","",INDEX(ChangeoverLog!$I:$I,MATCH(A10,ChangeoverLog!$A:$A,0)))</f>
        <v>#N/A</v>
      </c>
    </row>
    <row r="12" spans="1:7" ht="15">
      <c r="A12" s="6" t="s">
        <v>25</v>
      </c>
      <c r="C12" s="10">
        <f>SUM(C2:C11)</f>
        <v>56.999999997206032</v>
      </c>
      <c r="D12" s="10">
        <f>SUM(D2:D11)</f>
        <v>42.999999993480742</v>
      </c>
      <c r="E12" s="10">
        <f>SUM(E2:E11)</f>
        <v>7.9999999946448952</v>
      </c>
      <c r="F12" s="10">
        <f>SUM(F2:F11)</f>
        <v>6.0000000090803951</v>
      </c>
      <c r="G12" s="10">
        <f>IFERROR(E12/(D12+E12),"")</f>
        <v>0.1568627450295596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3"/>
  <sheetViews>
    <sheetView tabSelected="1" workbookViewId="0" topLeftCell="A1">
      <selection pane="topLeft" activeCell="A11" sqref="A11"/>
    </sheetView>
  </sheetViews>
  <sheetFormatPr defaultRowHeight="15"/>
  <cols>
    <col min="1" max="1" width="105.285714285714" style="1" bestFit="1" customWidth="1"/>
    <col min="2" max="16384" width="9.14285714285714" style="1"/>
  </cols>
  <sheetData>
    <row r="1" spans="1:1" ht="26.25">
      <c r="A1" s="5" t="s">
        <v>55</v>
      </c>
    </row>
    <row r="3" spans="1:1" ht="15">
      <c r="A3" s="6" t="s">
        <v>34</v>
      </c>
    </row>
    <row r="4" spans="1:1" ht="15">
      <c r="A4" s="2" t="s">
        <v>54</v>
      </c>
    </row>
    <row r="5" spans="1:1" ht="15">
      <c r="A5" s="2" t="s">
        <v>53</v>
      </c>
    </row>
    <row r="6" spans="1:1" ht="15">
      <c r="A6" s="2" t="s">
        <v>52</v>
      </c>
    </row>
    <row r="7" spans="1:1" ht="15">
      <c r="A7" s="2" t="s">
        <v>51</v>
      </c>
    </row>
    <row r="9" spans="1:1" s="3" customFormat="1" ht="15">
      <c r="A9" s="6" t="s">
        <v>35</v>
      </c>
    </row>
    <row r="10" spans="1:1" ht="15">
      <c r="A10" s="1" t="s">
        <v>36</v>
      </c>
    </row>
    <row r="11" spans="1:1" ht="15">
      <c r="A11" s="1" t="s">
        <v>37</v>
      </c>
    </row>
    <row r="12" spans="1:1" ht="15">
      <c r="A12" s="1" t="s">
        <v>38</v>
      </c>
    </row>
    <row r="14" spans="1:1" s="3" customFormat="1" ht="15">
      <c r="A14" s="6" t="s">
        <v>39</v>
      </c>
    </row>
    <row r="15" spans="1:1" ht="15">
      <c r="A15" s="3" t="s">
        <v>40</v>
      </c>
    </row>
    <row r="16" spans="1:1" ht="15">
      <c r="A16" s="1" t="s">
        <v>41</v>
      </c>
    </row>
    <row r="17" spans="1:1" ht="15">
      <c r="A17" s="3" t="s">
        <v>42</v>
      </c>
    </row>
    <row r="18" spans="1:1" ht="15">
      <c r="A18" s="1" t="s">
        <v>43</v>
      </c>
    </row>
    <row r="19" spans="1:1" ht="15">
      <c r="A19" s="3" t="s">
        <v>44</v>
      </c>
    </row>
    <row r="20" spans="1:1" ht="15">
      <c r="A20" s="1" t="s">
        <v>45</v>
      </c>
    </row>
    <row r="21" spans="1:1" ht="15">
      <c r="A21" s="3" t="s">
        <v>46</v>
      </c>
    </row>
    <row r="22" spans="1:1" ht="15">
      <c r="A22" s="1" t="s">
        <v>41</v>
      </c>
    </row>
    <row r="23" spans="1:1" ht="15">
      <c r="A23" s="3" t="s">
        <v>47</v>
      </c>
    </row>
    <row r="24" spans="1:1" ht="15">
      <c r="A24" s="1" t="s">
        <v>48</v>
      </c>
    </row>
    <row r="25" spans="1:1" ht="15">
      <c r="A25" s="1" t="s">
        <v>49</v>
      </c>
    </row>
    <row r="26" spans="1:1" ht="15">
      <c r="A26" s="1" t="s">
        <v>50</v>
      </c>
    </row>
    <row r="28" spans="1:1" s="3" customFormat="1" ht="15">
      <c r="A28" s="6" t="s">
        <v>26</v>
      </c>
    </row>
    <row r="29" spans="1:1" ht="15">
      <c r="A29" s="1" t="s">
        <v>27</v>
      </c>
    </row>
    <row r="30" spans="1:1" ht="15">
      <c r="A30" s="1" t="s">
        <v>28</v>
      </c>
    </row>
    <row r="31" spans="1:1" ht="15">
      <c r="A31" s="1" t="s">
        <v>29</v>
      </c>
    </row>
    <row r="33" spans="1:1" ht="15">
      <c r="A33" s="1" t="s">
        <v>30</v>
      </c>
    </row>
    <row r="34" spans="1:1" ht="15">
      <c r="A34" s="1" t="s">
        <v>28</v>
      </c>
    </row>
    <row r="35" spans="1:1" ht="15">
      <c r="A35" s="1" t="s">
        <v>29</v>
      </c>
    </row>
    <row r="37" spans="1:1" s="4" customFormat="1" ht="15">
      <c r="A37" s="4" t="s">
        <v>31</v>
      </c>
    </row>
    <row r="39" spans="1:1" s="3" customFormat="1" ht="15">
      <c r="A39" s="6" t="s">
        <v>32</v>
      </c>
    </row>
    <row r="40" spans="1:1" ht="15">
      <c r="A40" s="1" t="s">
        <v>33</v>
      </c>
    </row>
    <row r="43" spans="1:1" ht="15">
      <c r="A4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Targets</vt:lpstr>
      <vt:lpstr>ChangeoverLog</vt:lpstr>
      <vt:lpstr>StepLog</vt:lpstr>
      <vt:lpstr>SMED_Dashboard</vt:lpstr>
      <vt:lpstr>ReadMe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